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 Sverre Lund\Dropbox\Dokumenter\Rotary\Rotary - PETS 2023\"/>
    </mc:Choice>
  </mc:AlternateContent>
  <xr:revisionPtr revIDLastSave="0" documentId="8_{0494E996-5504-4627-8F27-48FFBDA0473D}" xr6:coauthVersionLast="47" xr6:coauthVersionMax="47" xr10:uidLastSave="{00000000-0000-0000-0000-000000000000}"/>
  <bookViews>
    <workbookView xWindow="-108" yWindow="-108" windowWidth="23256" windowHeight="12456" xr2:uid="{6E70D06E-CADF-4516-9B06-4D7505F36DB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H91" i="1"/>
  <c r="G91" i="1"/>
  <c r="F91" i="1"/>
  <c r="E91" i="1"/>
  <c r="D91" i="1"/>
  <c r="C91" i="1"/>
  <c r="B91" i="1"/>
  <c r="H82" i="1"/>
  <c r="G82" i="1"/>
  <c r="F82" i="1"/>
  <c r="E82" i="1"/>
  <c r="E84" i="1" s="1"/>
  <c r="D82" i="1"/>
  <c r="C82" i="1"/>
  <c r="C84" i="1" s="1"/>
  <c r="B82" i="1"/>
  <c r="G75" i="1"/>
  <c r="F75" i="1"/>
  <c r="E75" i="1"/>
  <c r="D75" i="1"/>
  <c r="D84" i="1" s="1"/>
  <c r="C75" i="1"/>
  <c r="B75" i="1"/>
  <c r="H69" i="1"/>
  <c r="H67" i="1"/>
  <c r="H75" i="1" s="1"/>
  <c r="H64" i="1"/>
  <c r="G64" i="1"/>
  <c r="F64" i="1"/>
  <c r="E64" i="1"/>
  <c r="D64" i="1"/>
  <c r="C64" i="1"/>
  <c r="B64" i="1"/>
  <c r="H51" i="1"/>
  <c r="G51" i="1"/>
  <c r="F51" i="1"/>
  <c r="E51" i="1"/>
  <c r="D51" i="1"/>
  <c r="C51" i="1"/>
  <c r="B51" i="1"/>
  <c r="E50" i="1"/>
  <c r="B33" i="1"/>
  <c r="G24" i="1"/>
  <c r="F24" i="1"/>
  <c r="F84" i="1" s="1"/>
  <c r="E24" i="1"/>
  <c r="D24" i="1"/>
  <c r="C24" i="1"/>
  <c r="D23" i="1"/>
  <c r="H19" i="1"/>
  <c r="H18" i="1"/>
  <c r="H24" i="1" s="1"/>
  <c r="F18" i="1"/>
  <c r="H15" i="1"/>
  <c r="G15" i="1"/>
  <c r="C15" i="1"/>
  <c r="D12" i="1"/>
  <c r="D15" i="1" s="1"/>
  <c r="D86" i="1" s="1"/>
  <c r="D93" i="1" s="1"/>
  <c r="D96" i="1" s="1"/>
  <c r="B12" i="1"/>
  <c r="B23" i="1" s="1"/>
  <c r="B24" i="1" s="1"/>
  <c r="F11" i="1"/>
  <c r="H9" i="1"/>
  <c r="H8" i="1"/>
  <c r="H5" i="1"/>
  <c r="F5" i="1"/>
  <c r="F15" i="1" s="1"/>
  <c r="F86" i="1" s="1"/>
  <c r="F93" i="1" s="1"/>
  <c r="F96" i="1" s="1"/>
  <c r="E5" i="1"/>
  <c r="E15" i="1" s="1"/>
  <c r="E86" i="1" s="1"/>
  <c r="E93" i="1" s="1"/>
  <c r="E96" i="1" s="1"/>
  <c r="G84" i="1" l="1"/>
  <c r="G86" i="1" s="1"/>
  <c r="G93" i="1" s="1"/>
  <c r="G96" i="1" s="1"/>
  <c r="B84" i="1"/>
  <c r="H84" i="1"/>
  <c r="C86" i="1"/>
  <c r="C93" i="1" s="1"/>
  <c r="C96" i="1" s="1"/>
  <c r="H86" i="1"/>
  <c r="H93" i="1" s="1"/>
  <c r="H96" i="1" s="1"/>
  <c r="B15" i="1"/>
  <c r="B86" i="1" s="1"/>
  <c r="B93" i="1" s="1"/>
  <c r="B96" i="1" s="1"/>
</calcChain>
</file>

<file path=xl/sharedStrings.xml><?xml version="1.0" encoding="utf-8"?>
<sst xmlns="http://schemas.openxmlformats.org/spreadsheetml/2006/main" count="106" uniqueCount="98">
  <si>
    <t xml:space="preserve">Budsjett 2023-2024 Rotary Distrikt 2290 - org.nr. 992 197 544 </t>
  </si>
  <si>
    <t>Berit</t>
  </si>
  <si>
    <t>Sissel Berit</t>
  </si>
  <si>
    <t>Ole Joakim</t>
  </si>
  <si>
    <t>Ole Sverre</t>
  </si>
  <si>
    <t xml:space="preserve">BUDSJETT </t>
  </si>
  <si>
    <t>Regnskap</t>
  </si>
  <si>
    <t>2020-2021</t>
  </si>
  <si>
    <t>2021-2022</t>
  </si>
  <si>
    <t>2022-2023</t>
  </si>
  <si>
    <t>2023-2024</t>
  </si>
  <si>
    <t>Driftsinntekter</t>
  </si>
  <si>
    <t>X medl. *600,--</t>
  </si>
  <si>
    <t>1770 X medl. *550</t>
  </si>
  <si>
    <t>1700 X medl. *600</t>
  </si>
  <si>
    <t>1625 X medl.*640</t>
  </si>
  <si>
    <t>3100 Medlemskontingent</t>
  </si>
  <si>
    <t>3200 Refusjon RI</t>
  </si>
  <si>
    <t>3201 Refusjon reisekost. GETS/Sonemøte</t>
  </si>
  <si>
    <t>3300 Presidentsamling Januar 2024</t>
  </si>
  <si>
    <t>3310 PETS/Distriktssaml.DGE 2023</t>
  </si>
  <si>
    <t>3311 PETS DG november 2021</t>
  </si>
  <si>
    <t>3330 RLI</t>
  </si>
  <si>
    <t>3500 Datakost klubber videre-fakturert</t>
  </si>
  <si>
    <t>3550 Ungdomsutveksling 2022</t>
  </si>
  <si>
    <t>3990 Øvrige inntekter</t>
  </si>
  <si>
    <t>Sum driftsinntekter</t>
  </si>
  <si>
    <t>Driftskostnader</t>
  </si>
  <si>
    <t>4100 Rotary Norden</t>
  </si>
  <si>
    <t>4220 Medl.kont. NORFO</t>
  </si>
  <si>
    <t>4230 Egenandel ungdomsutv. NORFO</t>
  </si>
  <si>
    <t>Dekket av fond</t>
  </si>
  <si>
    <t>RLI Medlemskap</t>
  </si>
  <si>
    <t>4400 Datakost klubber videre-fakturert</t>
  </si>
  <si>
    <t>Sum øremerkede kostnader</t>
  </si>
  <si>
    <t>6010 Avskrivning tilhenger</t>
  </si>
  <si>
    <t>6100 Kontorhold/Materiell</t>
  </si>
  <si>
    <t>6200 Revisjon</t>
  </si>
  <si>
    <t>6300 Telekommunikasjon</t>
  </si>
  <si>
    <t>6320 Datakostnad</t>
  </si>
  <si>
    <t>6350 Frakt /Porto</t>
  </si>
  <si>
    <t>6400 Forsikring og justering på kjedet</t>
  </si>
  <si>
    <t>6600 Jubileumsgaver</t>
  </si>
  <si>
    <t>6610 Øvrige gaver/oppmerksomhet (kranser etc.)</t>
  </si>
  <si>
    <t>6650 Driftstøtte Stavern Ung</t>
  </si>
  <si>
    <t>6651 Ovf fra fond kto. 2063 Kap fra Norfo, ungdom</t>
  </si>
  <si>
    <t>6800 DG Bilgodtgjørelse</t>
  </si>
  <si>
    <t>6810 DG Klubbesøk Hotell/Diett/Parkering</t>
  </si>
  <si>
    <t>6820 Bilgodtgjørelse øvrige</t>
  </si>
  <si>
    <t>6821 Park./bomavg./andre reiseutg. øvrige</t>
  </si>
  <si>
    <t>6850 Div.møteutg.TRF/medl.utv./IT/kommunikasjon</t>
  </si>
  <si>
    <t>6851 RLI</t>
  </si>
  <si>
    <t>6852 Ovf. Fra fond kto. 2061 Kap fra Norfo Medlemsut</t>
  </si>
  <si>
    <t>6853 Next Generation</t>
  </si>
  <si>
    <t>6900 Diverse driftsutgifter</t>
  </si>
  <si>
    <t>6920 PR</t>
  </si>
  <si>
    <t>6930 Arendalsuka</t>
  </si>
  <si>
    <t>6935 Rotary prisen Ungt Entreprenørskap</t>
  </si>
  <si>
    <t>7162 Bevertning</t>
  </si>
  <si>
    <t>7770 Bank og kortgebyrer</t>
  </si>
  <si>
    <t>Sum administrasjonskostnader</t>
  </si>
  <si>
    <t>7150 Ungdomsutveksling Distrikt</t>
  </si>
  <si>
    <t>7151 Tilskudd til klubber med Utvekslingsstudenter</t>
  </si>
  <si>
    <t>7152 Ovf.fra fond tiskudd til kubber med utv.stud.</t>
  </si>
  <si>
    <t>7153 Ungdomstiltak, World Affairs Seminar</t>
  </si>
  <si>
    <t>7154 Ovf. Fra ungdoms &amp; Tiltaksfond</t>
  </si>
  <si>
    <t>7155 RYLA</t>
  </si>
  <si>
    <t>7157 Tilskudd klubber digitale møter</t>
  </si>
  <si>
    <t>7200 Rotaract</t>
  </si>
  <si>
    <t>7250 Camps Tilskudd til klubber</t>
  </si>
  <si>
    <t>7260 Tilskudd Litauenprosjektet</t>
  </si>
  <si>
    <t>7270 Tilskudd Grimstad RK Ukraina</t>
  </si>
  <si>
    <t>Sum distriktsaktiviteter</t>
  </si>
  <si>
    <t>7300 Distriktskonferanse DG</t>
  </si>
  <si>
    <t>7350 Presidentreff DG</t>
  </si>
  <si>
    <t>7395 Øreavrunding</t>
  </si>
  <si>
    <t>7400 PrePETS/PETS/Distriktssaml.DGE 2022</t>
  </si>
  <si>
    <t>7401 PETS DG november 2020</t>
  </si>
  <si>
    <t>7500 Distriktsrådsmøter/guvernørskifte</t>
  </si>
  <si>
    <t>7550 AG saml. og ledersaml.DGE</t>
  </si>
  <si>
    <t>7551 AG samlinger DG</t>
  </si>
  <si>
    <t>7552 AG møter med klubbene</t>
  </si>
  <si>
    <t>Sum nasjonale møter</t>
  </si>
  <si>
    <t>7600 GETS / Sonemøter</t>
  </si>
  <si>
    <t>7605 COL Seminar</t>
  </si>
  <si>
    <t>7650 International Assembly</t>
  </si>
  <si>
    <t>7700 Convention</t>
  </si>
  <si>
    <t>7750 Andre internasjonale møter</t>
  </si>
  <si>
    <t>Sum internasjonale møter</t>
  </si>
  <si>
    <t>Sum kostnader</t>
  </si>
  <si>
    <t>Driftsresultat</t>
  </si>
  <si>
    <t>Finansielle poster</t>
  </si>
  <si>
    <t>8100 Finansinntekter</t>
  </si>
  <si>
    <t>8150 Valutatap (Disagio)</t>
  </si>
  <si>
    <t>Sum finansielle poster</t>
  </si>
  <si>
    <t>Årsresultat før bidragsmidler</t>
  </si>
  <si>
    <t>Inntektsførte bidragsmidler (U&amp;T 357.040,07+Kap.NORFO 445.938)</t>
  </si>
  <si>
    <t>Resultat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</si>
</sst>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Alignment="1">
      <alignment horizontal="center" wrapText="1"/>
    </xf>
    <xf numFmtId="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8" fillId="4" borderId="0" xfId="0" applyFont="1" applyFill="1"/>
    <xf numFmtId="0" fontId="8" fillId="0" borderId="0" xfId="0" applyFont="1"/>
    <xf numFmtId="3" fontId="0" fillId="3" borderId="0" xfId="0" applyNumberFormat="1" applyFill="1"/>
    <xf numFmtId="3" fontId="0" fillId="0" borderId="0" xfId="0" applyNumberFormat="1"/>
    <xf numFmtId="0" fontId="2" fillId="2" borderId="0" xfId="2"/>
    <xf numFmtId="3" fontId="9" fillId="3" borderId="0" xfId="0" applyNumberFormat="1" applyFont="1" applyFill="1"/>
    <xf numFmtId="3" fontId="9" fillId="0" borderId="0" xfId="0" applyNumberFormat="1" applyFont="1"/>
    <xf numFmtId="3" fontId="2" fillId="2" borderId="0" xfId="2" applyNumberFormat="1"/>
    <xf numFmtId="0" fontId="5" fillId="0" borderId="0" xfId="0" applyFont="1" applyAlignment="1">
      <alignment horizontal="left"/>
    </xf>
    <xf numFmtId="3" fontId="3" fillId="3" borderId="0" xfId="0" applyNumberFormat="1" applyFont="1" applyFill="1"/>
    <xf numFmtId="3" fontId="3" fillId="0" borderId="0" xfId="0" applyNumberFormat="1" applyFont="1"/>
    <xf numFmtId="0" fontId="5" fillId="0" borderId="0" xfId="0" applyFont="1" applyAlignment="1">
      <alignment wrapText="1"/>
    </xf>
    <xf numFmtId="0" fontId="10" fillId="0" borderId="0" xfId="0" applyFont="1"/>
    <xf numFmtId="3" fontId="11" fillId="3" borderId="0" xfId="0" applyNumberFormat="1" applyFont="1" applyFill="1"/>
    <xf numFmtId="3" fontId="11" fillId="0" borderId="0" xfId="0" applyNumberFormat="1" applyFont="1"/>
    <xf numFmtId="3" fontId="0" fillId="4" borderId="0" xfId="0" applyNumberFormat="1" applyFill="1"/>
    <xf numFmtId="164" fontId="11" fillId="3" borderId="0" xfId="1" applyNumberFormat="1" applyFont="1" applyFill="1"/>
    <xf numFmtId="164" fontId="11" fillId="0" borderId="0" xfId="1" applyNumberFormat="1" applyFont="1" applyFill="1"/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0CE6-E0D8-48CA-A0BF-BAF44B36C49E}">
  <sheetPr>
    <pageSetUpPr fitToPage="1"/>
  </sheetPr>
  <dimension ref="A1:H96"/>
  <sheetViews>
    <sheetView tabSelected="1" zoomScale="130" zoomScaleNormal="130" workbookViewId="0">
      <selection activeCell="G80" sqref="G80"/>
    </sheetView>
  </sheetViews>
  <sheetFormatPr baseColWidth="10" defaultRowHeight="13.8" x14ac:dyDescent="0.25"/>
  <cols>
    <col min="1" max="1" width="62.44140625" customWidth="1"/>
    <col min="2" max="3" width="10.6640625" hidden="1" customWidth="1"/>
    <col min="4" max="4" width="14.88671875" customWidth="1"/>
    <col min="5" max="5" width="13.109375" customWidth="1"/>
    <col min="6" max="6" width="14.6640625" customWidth="1"/>
    <col min="7" max="7" width="13.33203125" customWidth="1"/>
    <col min="8" max="8" width="14.44140625" customWidth="1"/>
  </cols>
  <sheetData>
    <row r="1" spans="1:8" ht="15.6" x14ac:dyDescent="0.3">
      <c r="A1" s="1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3</v>
      </c>
      <c r="H1" s="2" t="s">
        <v>4</v>
      </c>
    </row>
    <row r="2" spans="1:8" ht="15.6" x14ac:dyDescent="0.3">
      <c r="A2" s="3"/>
      <c r="B2" s="4" t="s">
        <v>5</v>
      </c>
      <c r="C2" s="5" t="s">
        <v>6</v>
      </c>
      <c r="D2" s="4" t="s">
        <v>5</v>
      </c>
      <c r="E2" s="5" t="s">
        <v>6</v>
      </c>
      <c r="F2" s="4" t="s">
        <v>5</v>
      </c>
      <c r="G2" s="5" t="s">
        <v>6</v>
      </c>
      <c r="H2" s="4" t="s">
        <v>5</v>
      </c>
    </row>
    <row r="3" spans="1:8" ht="15.6" x14ac:dyDescent="0.3">
      <c r="A3" s="3"/>
      <c r="B3" s="4" t="s">
        <v>7</v>
      </c>
      <c r="C3" s="6">
        <v>44377</v>
      </c>
      <c r="D3" s="4" t="s">
        <v>8</v>
      </c>
      <c r="E3" s="6">
        <v>44742</v>
      </c>
      <c r="F3" s="4" t="s">
        <v>9</v>
      </c>
      <c r="G3" s="6">
        <v>45002</v>
      </c>
      <c r="H3" s="4" t="s">
        <v>10</v>
      </c>
    </row>
    <row r="4" spans="1:8" ht="14.4" x14ac:dyDescent="0.3">
      <c r="A4" s="7" t="s">
        <v>11</v>
      </c>
      <c r="B4" s="8" t="s">
        <v>12</v>
      </c>
      <c r="C4" s="9"/>
      <c r="D4" s="8" t="s">
        <v>13</v>
      </c>
      <c r="E4" s="9"/>
      <c r="F4" s="8" t="s">
        <v>14</v>
      </c>
      <c r="G4" s="9"/>
      <c r="H4" s="8" t="s">
        <v>15</v>
      </c>
    </row>
    <row r="5" spans="1:8" ht="14.4" x14ac:dyDescent="0.3">
      <c r="A5" s="3" t="s">
        <v>16</v>
      </c>
      <c r="B5" s="10">
        <v>1092000</v>
      </c>
      <c r="C5" s="11">
        <v>1070700</v>
      </c>
      <c r="D5" s="10">
        <v>973500</v>
      </c>
      <c r="E5" s="11">
        <f>953150-765.6</f>
        <v>952384.4</v>
      </c>
      <c r="F5" s="10">
        <f>1700*600</f>
        <v>1020000</v>
      </c>
      <c r="G5" s="11">
        <v>988500</v>
      </c>
      <c r="H5" s="12">
        <f>1625*640</f>
        <v>1040000</v>
      </c>
    </row>
    <row r="6" spans="1:8" ht="15.6" x14ac:dyDescent="0.3">
      <c r="A6" s="3" t="s">
        <v>17</v>
      </c>
      <c r="B6" s="13">
        <v>100368</v>
      </c>
      <c r="C6" s="14">
        <v>94915</v>
      </c>
      <c r="D6" s="13">
        <v>95168</v>
      </c>
      <c r="E6" s="14">
        <v>95168</v>
      </c>
      <c r="F6" s="15">
        <v>116902</v>
      </c>
      <c r="G6" s="14">
        <v>116902</v>
      </c>
      <c r="H6" s="15">
        <v>132224</v>
      </c>
    </row>
    <row r="7" spans="1:8" ht="15.6" x14ac:dyDescent="0.3">
      <c r="A7" s="3" t="s">
        <v>18</v>
      </c>
      <c r="B7" s="13"/>
      <c r="C7" s="14">
        <v>5991</v>
      </c>
      <c r="D7" s="13"/>
      <c r="F7" s="15"/>
      <c r="G7" s="14"/>
      <c r="H7" s="15"/>
    </row>
    <row r="8" spans="1:8" ht="15.6" x14ac:dyDescent="0.3">
      <c r="A8" s="3" t="s">
        <v>19</v>
      </c>
      <c r="B8" s="10">
        <v>87000</v>
      </c>
      <c r="C8" s="11">
        <v>5250</v>
      </c>
      <c r="D8" s="10">
        <v>75000</v>
      </c>
      <c r="E8" s="14">
        <v>68650</v>
      </c>
      <c r="F8" s="15">
        <v>85000</v>
      </c>
      <c r="G8" s="11">
        <v>63850</v>
      </c>
      <c r="H8" s="15">
        <f>42*2450</f>
        <v>102900</v>
      </c>
    </row>
    <row r="9" spans="1:8" ht="14.4" x14ac:dyDescent="0.3">
      <c r="A9" s="3" t="s">
        <v>20</v>
      </c>
      <c r="B9" s="10">
        <v>130000</v>
      </c>
      <c r="C9" s="11"/>
      <c r="D9" s="10">
        <v>100000</v>
      </c>
      <c r="E9" s="11">
        <v>77050</v>
      </c>
      <c r="F9" s="15">
        <v>120000</v>
      </c>
      <c r="G9" s="11"/>
      <c r="H9" s="15">
        <f>(50*2450)+(20*750)</f>
        <v>137500</v>
      </c>
    </row>
    <row r="10" spans="1:8" ht="14.4" x14ac:dyDescent="0.3">
      <c r="A10" s="3" t="s">
        <v>21</v>
      </c>
      <c r="B10" s="15">
        <v>94200</v>
      </c>
      <c r="C10" s="11"/>
      <c r="D10" s="10"/>
      <c r="E10" s="11"/>
      <c r="F10" s="15"/>
      <c r="G10" s="11"/>
      <c r="H10" s="15"/>
    </row>
    <row r="11" spans="1:8" ht="14.4" x14ac:dyDescent="0.3">
      <c r="A11" s="3" t="s">
        <v>22</v>
      </c>
      <c r="B11" s="15"/>
      <c r="C11" s="11"/>
      <c r="D11" s="10"/>
      <c r="E11" s="11">
        <v>12600</v>
      </c>
      <c r="F11" s="15">
        <f>30*900</f>
        <v>27000</v>
      </c>
      <c r="G11" s="11">
        <v>34200</v>
      </c>
      <c r="H11" s="15">
        <v>27000</v>
      </c>
    </row>
    <row r="12" spans="1:8" ht="14.4" x14ac:dyDescent="0.3">
      <c r="A12" s="16" t="s">
        <v>23</v>
      </c>
      <c r="B12" s="10">
        <f>43*750</f>
        <v>32250</v>
      </c>
      <c r="C12" s="11">
        <v>32250</v>
      </c>
      <c r="D12" s="10">
        <f>43*750</f>
        <v>32250</v>
      </c>
      <c r="E12" s="11">
        <v>32250</v>
      </c>
      <c r="F12" s="15">
        <v>32250</v>
      </c>
      <c r="G12" s="11">
        <v>31125</v>
      </c>
      <c r="H12" s="15">
        <v>30750</v>
      </c>
    </row>
    <row r="13" spans="1:8" ht="14.4" x14ac:dyDescent="0.3">
      <c r="A13" s="16" t="s">
        <v>24</v>
      </c>
      <c r="B13" s="10">
        <v>30000</v>
      </c>
      <c r="C13" s="11"/>
      <c r="D13" s="10">
        <v>30000</v>
      </c>
      <c r="E13" s="11"/>
      <c r="F13" s="15">
        <v>30000</v>
      </c>
      <c r="G13" s="11">
        <v>14000</v>
      </c>
      <c r="H13" s="15">
        <v>30000</v>
      </c>
    </row>
    <row r="14" spans="1:8" ht="14.4" x14ac:dyDescent="0.3">
      <c r="A14" s="16" t="s">
        <v>25</v>
      </c>
      <c r="B14" s="10"/>
      <c r="C14" s="11"/>
      <c r="D14" s="10"/>
      <c r="E14" s="11">
        <v>8999</v>
      </c>
      <c r="F14" s="10"/>
      <c r="G14" s="11"/>
      <c r="H14" s="10"/>
    </row>
    <row r="15" spans="1:8" ht="15.6" x14ac:dyDescent="0.3">
      <c r="A15" s="7" t="s">
        <v>26</v>
      </c>
      <c r="B15" s="17">
        <f t="shared" ref="B15:H15" si="0">SUM(B5:B14)</f>
        <v>1565818</v>
      </c>
      <c r="C15" s="18">
        <f t="shared" si="0"/>
        <v>1209106</v>
      </c>
      <c r="D15" s="17">
        <f t="shared" si="0"/>
        <v>1305918</v>
      </c>
      <c r="E15" s="18">
        <f t="shared" si="0"/>
        <v>1247101.3999999999</v>
      </c>
      <c r="F15" s="17">
        <f t="shared" si="0"/>
        <v>1431152</v>
      </c>
      <c r="G15" s="18">
        <f t="shared" si="0"/>
        <v>1248577</v>
      </c>
      <c r="H15" s="17">
        <f t="shared" si="0"/>
        <v>1500374</v>
      </c>
    </row>
    <row r="16" spans="1:8" ht="14.4" x14ac:dyDescent="0.3">
      <c r="A16" s="3"/>
      <c r="B16" s="11"/>
      <c r="C16" s="11"/>
      <c r="D16" s="11"/>
      <c r="E16" s="11"/>
      <c r="F16" s="11"/>
      <c r="G16" s="11"/>
      <c r="H16" s="11"/>
    </row>
    <row r="17" spans="1:8" ht="14.4" x14ac:dyDescent="0.3">
      <c r="A17" s="7" t="s">
        <v>27</v>
      </c>
      <c r="B17" s="11"/>
      <c r="C17" s="11"/>
      <c r="D17" s="11"/>
      <c r="E17" s="11"/>
      <c r="F17" s="11"/>
      <c r="G17" s="11"/>
      <c r="H17" s="11"/>
    </row>
    <row r="18" spans="1:8" ht="14.4" x14ac:dyDescent="0.3">
      <c r="A18" s="3" t="s">
        <v>28</v>
      </c>
      <c r="B18" s="10">
        <v>-150000</v>
      </c>
      <c r="C18" s="11">
        <v>-143120</v>
      </c>
      <c r="D18" s="10">
        <v>-167265</v>
      </c>
      <c r="E18" s="11">
        <v>-138640</v>
      </c>
      <c r="F18" s="10">
        <f>-9*1700*10</f>
        <v>-153000</v>
      </c>
      <c r="G18" s="11">
        <v>-137054</v>
      </c>
      <c r="H18" s="10">
        <f>1625*9*10*-1</f>
        <v>-146250</v>
      </c>
    </row>
    <row r="19" spans="1:8" ht="14.4" x14ac:dyDescent="0.3">
      <c r="A19" s="3" t="s">
        <v>29</v>
      </c>
      <c r="B19" s="10">
        <v>-273000</v>
      </c>
      <c r="C19" s="11">
        <v>-286240</v>
      </c>
      <c r="D19" s="10">
        <v>-177000</v>
      </c>
      <c r="E19" s="11">
        <v>-173300</v>
      </c>
      <c r="F19" s="10">
        <v>-204000</v>
      </c>
      <c r="G19" s="11">
        <v>-197700</v>
      </c>
      <c r="H19" s="10">
        <f>-60*2*1625</f>
        <v>-195000</v>
      </c>
    </row>
    <row r="20" spans="1:8" ht="14.4" x14ac:dyDescent="0.3">
      <c r="A20" s="3" t="s">
        <v>30</v>
      </c>
      <c r="B20" s="10"/>
      <c r="C20" s="11">
        <v>-6000</v>
      </c>
      <c r="D20" s="10"/>
      <c r="E20" s="11"/>
      <c r="F20" s="10"/>
      <c r="G20" s="11"/>
      <c r="H20" s="10"/>
    </row>
    <row r="21" spans="1:8" ht="14.4" x14ac:dyDescent="0.3">
      <c r="A21" s="3" t="s">
        <v>31</v>
      </c>
      <c r="B21" s="10"/>
      <c r="C21" s="11"/>
      <c r="D21" s="10"/>
      <c r="E21" s="11"/>
      <c r="F21" s="10"/>
      <c r="G21" s="11"/>
      <c r="H21" s="10"/>
    </row>
    <row r="22" spans="1:8" ht="14.4" x14ac:dyDescent="0.3">
      <c r="A22" s="3" t="s">
        <v>32</v>
      </c>
      <c r="B22" s="10"/>
      <c r="C22" s="11">
        <v>-946</v>
      </c>
      <c r="D22" s="10">
        <v>-1000</v>
      </c>
      <c r="E22" s="11"/>
      <c r="F22" s="10">
        <v>-1000</v>
      </c>
      <c r="G22" s="11"/>
      <c r="H22" s="10"/>
    </row>
    <row r="23" spans="1:8" ht="14.4" x14ac:dyDescent="0.3">
      <c r="A23" s="3" t="s">
        <v>33</v>
      </c>
      <c r="B23" s="10">
        <f>-B12</f>
        <v>-32250</v>
      </c>
      <c r="C23" s="11">
        <v>-32250</v>
      </c>
      <c r="D23" s="10">
        <f>-D12</f>
        <v>-32250</v>
      </c>
      <c r="E23" s="11">
        <v>-32250</v>
      </c>
      <c r="F23" s="10">
        <v>-32250</v>
      </c>
      <c r="G23" s="11">
        <v>-31125</v>
      </c>
      <c r="H23" s="10">
        <v>-30750</v>
      </c>
    </row>
    <row r="24" spans="1:8" ht="15.6" x14ac:dyDescent="0.3">
      <c r="A24" s="7" t="s">
        <v>34</v>
      </c>
      <c r="B24" s="17">
        <f t="shared" ref="B24:H24" si="1">SUM(B18:B23)</f>
        <v>-455250</v>
      </c>
      <c r="C24" s="18">
        <f t="shared" si="1"/>
        <v>-468556</v>
      </c>
      <c r="D24" s="17">
        <f t="shared" ref="D24" si="2">SUM(D18:D23)</f>
        <v>-377515</v>
      </c>
      <c r="E24" s="18">
        <f t="shared" si="1"/>
        <v>-344190</v>
      </c>
      <c r="F24" s="17">
        <f t="shared" si="1"/>
        <v>-390250</v>
      </c>
      <c r="G24" s="18">
        <f t="shared" si="1"/>
        <v>-365879</v>
      </c>
      <c r="H24" s="17">
        <f t="shared" si="1"/>
        <v>-372000</v>
      </c>
    </row>
    <row r="25" spans="1:8" ht="14.4" x14ac:dyDescent="0.3">
      <c r="A25" s="3"/>
      <c r="B25" s="11"/>
      <c r="C25" s="11"/>
      <c r="D25" s="15"/>
      <c r="E25" s="11"/>
      <c r="F25" s="10"/>
      <c r="G25" s="11"/>
      <c r="H25" s="10"/>
    </row>
    <row r="26" spans="1:8" ht="14.4" x14ac:dyDescent="0.3">
      <c r="A26" s="3" t="s">
        <v>35</v>
      </c>
      <c r="B26" s="10">
        <v>0</v>
      </c>
      <c r="C26" s="11">
        <v>-5778</v>
      </c>
      <c r="D26" s="10">
        <v>-5700</v>
      </c>
      <c r="E26" s="11">
        <v>-5700</v>
      </c>
      <c r="F26" s="10"/>
      <c r="G26" s="11"/>
      <c r="H26" s="10"/>
    </row>
    <row r="27" spans="1:8" ht="14.4" x14ac:dyDescent="0.3">
      <c r="A27" s="3" t="s">
        <v>36</v>
      </c>
      <c r="B27" s="10">
        <v>-40000</v>
      </c>
      <c r="C27" s="11">
        <v>-69743</v>
      </c>
      <c r="D27" s="10">
        <v>-40000</v>
      </c>
      <c r="E27" s="11">
        <v>-34740.46</v>
      </c>
      <c r="F27" s="10">
        <v>-40000</v>
      </c>
      <c r="G27" s="11">
        <v>-24198.69</v>
      </c>
      <c r="H27" s="10">
        <v>-25000</v>
      </c>
    </row>
    <row r="28" spans="1:8" ht="14.4" x14ac:dyDescent="0.3">
      <c r="A28" s="3" t="s">
        <v>37</v>
      </c>
      <c r="B28" s="10">
        <v>-10000</v>
      </c>
      <c r="C28" s="11">
        <v>-23629</v>
      </c>
      <c r="D28" s="10">
        <v>-10000</v>
      </c>
      <c r="E28" s="11">
        <v>-21250</v>
      </c>
      <c r="F28" s="10">
        <v>-15000</v>
      </c>
      <c r="G28" s="11">
        <v>-43750</v>
      </c>
      <c r="H28" s="10">
        <v>-20000</v>
      </c>
    </row>
    <row r="29" spans="1:8" ht="14.4" x14ac:dyDescent="0.3">
      <c r="A29" s="19" t="s">
        <v>38</v>
      </c>
      <c r="B29" s="10">
        <v>-3000</v>
      </c>
      <c r="C29" s="11">
        <v>-8340</v>
      </c>
      <c r="D29" s="10">
        <v>-3000</v>
      </c>
      <c r="E29" s="11">
        <v>-6588</v>
      </c>
      <c r="F29" s="10">
        <v>-5000</v>
      </c>
      <c r="G29" s="11"/>
      <c r="H29" s="10">
        <v>-5000</v>
      </c>
    </row>
    <row r="30" spans="1:8" ht="14.4" x14ac:dyDescent="0.3">
      <c r="A30" s="3" t="s">
        <v>39</v>
      </c>
      <c r="B30" s="10">
        <v>-5000</v>
      </c>
      <c r="C30" s="11">
        <v>-6108</v>
      </c>
      <c r="D30" s="10">
        <v>-5000</v>
      </c>
      <c r="E30" s="11">
        <v>-9092.48</v>
      </c>
      <c r="F30" s="10">
        <v>-8000</v>
      </c>
      <c r="G30" s="11">
        <v>-5933.75</v>
      </c>
      <c r="H30" s="10">
        <v>-5000</v>
      </c>
    </row>
    <row r="31" spans="1:8" ht="14.4" x14ac:dyDescent="0.3">
      <c r="A31" s="3" t="s">
        <v>40</v>
      </c>
      <c r="B31" s="10"/>
      <c r="C31" s="11">
        <v>-7009</v>
      </c>
      <c r="D31" s="10"/>
      <c r="E31" s="11">
        <v>-2179.6999999999998</v>
      </c>
      <c r="F31" s="10">
        <v>-2000</v>
      </c>
      <c r="G31" s="11"/>
      <c r="H31" s="10">
        <v>-2000</v>
      </c>
    </row>
    <row r="32" spans="1:8" ht="14.4" x14ac:dyDescent="0.3">
      <c r="A32" s="3" t="s">
        <v>41</v>
      </c>
      <c r="B32" s="10">
        <v>-5000</v>
      </c>
      <c r="C32" s="11">
        <v>-828</v>
      </c>
      <c r="D32" s="10">
        <v>-5000</v>
      </c>
      <c r="E32" s="11"/>
      <c r="F32" s="10">
        <v>-1000</v>
      </c>
      <c r="G32" s="11"/>
      <c r="H32" s="10">
        <v>-1000</v>
      </c>
    </row>
    <row r="33" spans="1:8" ht="15.6" x14ac:dyDescent="0.3">
      <c r="A33" s="3" t="s">
        <v>42</v>
      </c>
      <c r="B33" s="13">
        <f>-8*2000</f>
        <v>-16000</v>
      </c>
      <c r="C33" s="14">
        <v>-14000</v>
      </c>
      <c r="D33" s="13">
        <v>-10000</v>
      </c>
      <c r="E33" s="14"/>
      <c r="F33" s="13">
        <v>-12000</v>
      </c>
      <c r="G33" s="14">
        <v>-8000</v>
      </c>
      <c r="H33" s="13">
        <v>-14000</v>
      </c>
    </row>
    <row r="34" spans="1:8" ht="15.6" x14ac:dyDescent="0.3">
      <c r="A34" s="16" t="s">
        <v>43</v>
      </c>
      <c r="B34" s="13">
        <v>-4000</v>
      </c>
      <c r="C34" s="14">
        <v>-4146</v>
      </c>
      <c r="D34" s="13">
        <v>-4000</v>
      </c>
      <c r="E34" s="14">
        <v>-6519</v>
      </c>
      <c r="F34" s="13">
        <v>-4000</v>
      </c>
      <c r="G34" s="14">
        <v>-4974</v>
      </c>
      <c r="H34" s="13">
        <v>-5000</v>
      </c>
    </row>
    <row r="35" spans="1:8" ht="15.6" x14ac:dyDescent="0.3">
      <c r="A35" s="16" t="s">
        <v>44</v>
      </c>
      <c r="B35" s="13"/>
      <c r="C35" s="14"/>
      <c r="D35" s="13"/>
      <c r="E35" s="14">
        <v>-25000</v>
      </c>
      <c r="F35" s="15">
        <v>-50000</v>
      </c>
      <c r="G35" s="14"/>
      <c r="H35" s="15"/>
    </row>
    <row r="36" spans="1:8" ht="15.6" x14ac:dyDescent="0.3">
      <c r="A36" s="16" t="s">
        <v>45</v>
      </c>
      <c r="B36" s="13"/>
      <c r="C36" s="14"/>
      <c r="D36" s="13"/>
      <c r="E36" s="14"/>
      <c r="F36" s="15">
        <v>25000</v>
      </c>
      <c r="G36" s="14"/>
      <c r="H36" s="15"/>
    </row>
    <row r="37" spans="1:8" ht="14.4" x14ac:dyDescent="0.3">
      <c r="A37" s="3" t="s">
        <v>46</v>
      </c>
      <c r="B37" s="10">
        <v>-45000</v>
      </c>
      <c r="C37" s="11">
        <v>-10217</v>
      </c>
      <c r="D37" s="10">
        <v>-45000</v>
      </c>
      <c r="E37" s="11">
        <v>-41523.870000000003</v>
      </c>
      <c r="F37" s="15">
        <v>-40000</v>
      </c>
      <c r="G37" s="11">
        <v>-30177.5</v>
      </c>
      <c r="H37" s="15">
        <v>-40000</v>
      </c>
    </row>
    <row r="38" spans="1:8" ht="14.4" x14ac:dyDescent="0.3">
      <c r="A38" s="3" t="s">
        <v>47</v>
      </c>
      <c r="B38" s="10">
        <v>-20000</v>
      </c>
      <c r="C38" s="11">
        <v>-14286</v>
      </c>
      <c r="D38" s="10">
        <v>-40000</v>
      </c>
      <c r="E38" s="11">
        <v>-19057.2</v>
      </c>
      <c r="F38" s="15">
        <v>-40000</v>
      </c>
      <c r="G38" s="11">
        <v>-13330.65</v>
      </c>
      <c r="H38" s="15">
        <v>-20000</v>
      </c>
    </row>
    <row r="39" spans="1:8" ht="14.4" x14ac:dyDescent="0.3">
      <c r="A39" s="3" t="s">
        <v>48</v>
      </c>
      <c r="B39" s="10">
        <v>-45000</v>
      </c>
      <c r="C39" s="11">
        <v>-13148</v>
      </c>
      <c r="D39" s="10">
        <v>-45000</v>
      </c>
      <c r="E39" s="11">
        <v>-26760.2</v>
      </c>
      <c r="F39" s="10">
        <v>-25000</v>
      </c>
      <c r="G39" s="11">
        <v>-40183.5</v>
      </c>
      <c r="H39" s="10">
        <v>-35000</v>
      </c>
    </row>
    <row r="40" spans="1:8" ht="14.4" x14ac:dyDescent="0.3">
      <c r="A40" s="3" t="s">
        <v>49</v>
      </c>
      <c r="B40" s="10">
        <v>-15000</v>
      </c>
      <c r="C40" s="11"/>
      <c r="D40" s="10">
        <v>-15000</v>
      </c>
      <c r="E40" s="11">
        <v>-3890.6</v>
      </c>
      <c r="F40" s="10">
        <v>-15000</v>
      </c>
      <c r="G40" s="11">
        <v>-15976.7</v>
      </c>
      <c r="H40" s="10">
        <v>-20000</v>
      </c>
    </row>
    <row r="41" spans="1:8" ht="14.4" x14ac:dyDescent="0.3">
      <c r="A41" s="3" t="s">
        <v>50</v>
      </c>
      <c r="B41" s="10">
        <v>-20000</v>
      </c>
      <c r="C41" s="11">
        <v>-4220</v>
      </c>
      <c r="D41" s="10">
        <v>-20000</v>
      </c>
      <c r="E41" s="11">
        <v>-38264.75</v>
      </c>
      <c r="F41" s="10"/>
      <c r="G41" s="11">
        <v>-22961.3</v>
      </c>
      <c r="H41" s="15">
        <v>-69000</v>
      </c>
    </row>
    <row r="42" spans="1:8" ht="14.4" x14ac:dyDescent="0.3">
      <c r="A42" s="3" t="s">
        <v>51</v>
      </c>
      <c r="B42" s="10"/>
      <c r="C42" s="11"/>
      <c r="D42" s="10"/>
      <c r="E42" s="11"/>
      <c r="F42" s="10">
        <v>-20000</v>
      </c>
      <c r="G42" s="11">
        <v>-45353</v>
      </c>
      <c r="H42" s="10">
        <v>-24000</v>
      </c>
    </row>
    <row r="43" spans="1:8" ht="14.4" x14ac:dyDescent="0.3">
      <c r="A43" s="3" t="s">
        <v>52</v>
      </c>
      <c r="B43" s="10"/>
      <c r="C43" s="11"/>
      <c r="D43" s="10"/>
      <c r="E43" s="11"/>
      <c r="F43" s="10">
        <v>20000</v>
      </c>
      <c r="G43" s="11"/>
      <c r="H43" s="10"/>
    </row>
    <row r="44" spans="1:8" ht="14.4" x14ac:dyDescent="0.3">
      <c r="A44" s="3" t="s">
        <v>53</v>
      </c>
      <c r="B44" s="10"/>
      <c r="C44" s="11"/>
      <c r="D44" s="10"/>
      <c r="E44" s="11"/>
      <c r="F44" s="10"/>
      <c r="G44" s="11">
        <v>-2673.86</v>
      </c>
      <c r="H44" s="10">
        <v>-1500</v>
      </c>
    </row>
    <row r="45" spans="1:8" ht="14.4" x14ac:dyDescent="0.3">
      <c r="A45" s="3" t="s">
        <v>54</v>
      </c>
      <c r="B45" s="10">
        <v>-15000</v>
      </c>
      <c r="C45" s="11"/>
      <c r="D45" s="10">
        <v>-15000</v>
      </c>
      <c r="E45" s="11">
        <v>-245</v>
      </c>
      <c r="F45" s="10"/>
      <c r="G45" s="11"/>
      <c r="H45" s="10">
        <v>-15000</v>
      </c>
    </row>
    <row r="46" spans="1:8" ht="14.4" x14ac:dyDescent="0.3">
      <c r="A46" s="3" t="s">
        <v>55</v>
      </c>
      <c r="B46" s="10">
        <v>-10000</v>
      </c>
      <c r="C46" s="11">
        <v>-3485</v>
      </c>
      <c r="D46" s="10">
        <v>-10000</v>
      </c>
      <c r="E46" s="11"/>
      <c r="F46" s="10">
        <v>-20000</v>
      </c>
      <c r="G46" s="11"/>
      <c r="H46" s="10">
        <v>-20000</v>
      </c>
    </row>
    <row r="47" spans="1:8" ht="14.4" x14ac:dyDescent="0.3">
      <c r="A47" s="3" t="s">
        <v>56</v>
      </c>
      <c r="B47" s="10">
        <v>0</v>
      </c>
      <c r="C47" s="11"/>
      <c r="D47" s="10">
        <v>0</v>
      </c>
      <c r="E47" s="11"/>
      <c r="F47" s="15">
        <v>-15000</v>
      </c>
      <c r="G47" s="11"/>
      <c r="H47" s="15">
        <v>-15000</v>
      </c>
    </row>
    <row r="48" spans="1:8" ht="14.4" x14ac:dyDescent="0.3">
      <c r="A48" s="16" t="s">
        <v>57</v>
      </c>
      <c r="B48" s="10">
        <v>-5000</v>
      </c>
      <c r="C48" s="11"/>
      <c r="D48" s="10">
        <v>-5000</v>
      </c>
      <c r="E48" s="11"/>
      <c r="F48" s="15">
        <v>-5000</v>
      </c>
      <c r="G48" s="11"/>
      <c r="H48" s="15">
        <v>-5000</v>
      </c>
    </row>
    <row r="49" spans="1:8" ht="14.4" x14ac:dyDescent="0.3">
      <c r="A49" s="3" t="s">
        <v>58</v>
      </c>
      <c r="B49" s="10"/>
      <c r="C49" s="11"/>
      <c r="D49" s="10"/>
      <c r="E49" s="11"/>
      <c r="F49" s="10"/>
      <c r="G49" s="11"/>
      <c r="H49" s="10"/>
    </row>
    <row r="50" spans="1:8" ht="14.4" x14ac:dyDescent="0.3">
      <c r="A50" s="3" t="s">
        <v>59</v>
      </c>
      <c r="B50" s="10">
        <v>-5000</v>
      </c>
      <c r="C50" s="11">
        <v>-5570</v>
      </c>
      <c r="D50" s="10">
        <v>-5000</v>
      </c>
      <c r="E50" s="11">
        <f>-6009-275</f>
        <v>-6284</v>
      </c>
      <c r="F50" s="10">
        <v>-5000</v>
      </c>
      <c r="G50" s="11">
        <f>-5911-600</f>
        <v>-6511</v>
      </c>
      <c r="H50" s="10">
        <v>-6000</v>
      </c>
    </row>
    <row r="51" spans="1:8" ht="15.6" x14ac:dyDescent="0.3">
      <c r="A51" s="7" t="s">
        <v>60</v>
      </c>
      <c r="B51" s="17">
        <f t="shared" ref="B51:H51" si="3">SUM(B26:B50)</f>
        <v>-263000</v>
      </c>
      <c r="C51" s="18">
        <f t="shared" si="3"/>
        <v>-190507</v>
      </c>
      <c r="D51" s="17">
        <f t="shared" si="3"/>
        <v>-282700</v>
      </c>
      <c r="E51" s="18">
        <f t="shared" si="3"/>
        <v>-247095.26</v>
      </c>
      <c r="F51" s="17">
        <f t="shared" si="3"/>
        <v>-277000</v>
      </c>
      <c r="G51" s="18">
        <f t="shared" si="3"/>
        <v>-264023.94999999995</v>
      </c>
      <c r="H51" s="17">
        <f t="shared" si="3"/>
        <v>-347500</v>
      </c>
    </row>
    <row r="52" spans="1:8" ht="14.4" x14ac:dyDescent="0.3">
      <c r="A52" s="20"/>
      <c r="B52" s="11"/>
      <c r="C52" s="11"/>
      <c r="D52" s="11"/>
      <c r="E52" s="11"/>
      <c r="F52" s="11"/>
      <c r="G52" s="11"/>
      <c r="H52" s="11"/>
    </row>
    <row r="53" spans="1:8" ht="14.4" x14ac:dyDescent="0.3">
      <c r="A53" s="3" t="s">
        <v>61</v>
      </c>
      <c r="B53" s="10">
        <v>-50000</v>
      </c>
      <c r="C53" s="11"/>
      <c r="D53" s="10">
        <v>-50000</v>
      </c>
      <c r="E53" s="11">
        <v>-16875</v>
      </c>
      <c r="F53" s="10">
        <v>-75000</v>
      </c>
      <c r="G53" s="11">
        <v>-41448</v>
      </c>
      <c r="H53" s="10">
        <v>-75000</v>
      </c>
    </row>
    <row r="54" spans="1:8" ht="14.4" x14ac:dyDescent="0.3">
      <c r="A54" s="3" t="s">
        <v>62</v>
      </c>
      <c r="B54" s="10">
        <v>0</v>
      </c>
      <c r="C54" s="11"/>
      <c r="D54" s="10">
        <v>0</v>
      </c>
      <c r="E54" s="11"/>
      <c r="F54" s="10">
        <v>0</v>
      </c>
      <c r="G54" s="11">
        <v>-20000</v>
      </c>
      <c r="H54" s="10">
        <v>0</v>
      </c>
    </row>
    <row r="55" spans="1:8" ht="14.4" x14ac:dyDescent="0.3">
      <c r="A55" s="3" t="s">
        <v>63</v>
      </c>
      <c r="B55" s="10">
        <v>0</v>
      </c>
      <c r="C55" s="11"/>
      <c r="D55" s="10">
        <v>0</v>
      </c>
      <c r="E55" s="11"/>
      <c r="F55" s="10">
        <v>0</v>
      </c>
      <c r="G55" s="11"/>
      <c r="H55" s="10"/>
    </row>
    <row r="56" spans="1:8" ht="14.4" x14ac:dyDescent="0.3">
      <c r="A56" s="3" t="s">
        <v>64</v>
      </c>
      <c r="B56" s="10">
        <v>-75000</v>
      </c>
      <c r="C56" s="11"/>
      <c r="D56" s="10">
        <v>0</v>
      </c>
      <c r="E56" s="11"/>
      <c r="F56" s="10">
        <v>0</v>
      </c>
      <c r="G56" s="11"/>
      <c r="H56" s="10"/>
    </row>
    <row r="57" spans="1:8" ht="14.4" x14ac:dyDescent="0.3">
      <c r="A57" s="3" t="s">
        <v>65</v>
      </c>
      <c r="B57" s="10">
        <v>75000</v>
      </c>
      <c r="C57" s="11"/>
      <c r="D57" s="10">
        <v>0</v>
      </c>
      <c r="E57" s="11"/>
      <c r="F57" s="10">
        <v>0</v>
      </c>
      <c r="G57" s="11"/>
      <c r="H57" s="10"/>
    </row>
    <row r="58" spans="1:8" ht="14.4" x14ac:dyDescent="0.3">
      <c r="A58" s="3" t="s">
        <v>66</v>
      </c>
      <c r="B58" s="10">
        <v>0</v>
      </c>
      <c r="C58" s="11"/>
      <c r="D58" s="10">
        <v>0</v>
      </c>
      <c r="E58" s="11"/>
      <c r="F58" s="10">
        <v>0</v>
      </c>
      <c r="G58" s="11">
        <v>-3634</v>
      </c>
      <c r="H58" s="10">
        <v>-5000</v>
      </c>
    </row>
    <row r="59" spans="1:8" ht="14.4" x14ac:dyDescent="0.3">
      <c r="A59" s="3" t="s">
        <v>67</v>
      </c>
      <c r="B59" s="10"/>
      <c r="C59" s="11">
        <v>-20183</v>
      </c>
      <c r="D59" s="10"/>
      <c r="E59" s="11">
        <v>-8249.9</v>
      </c>
      <c r="F59" s="10"/>
      <c r="G59" s="11"/>
      <c r="H59" s="10"/>
    </row>
    <row r="60" spans="1:8" ht="14.4" x14ac:dyDescent="0.3">
      <c r="A60" s="3" t="s">
        <v>68</v>
      </c>
      <c r="B60" s="10">
        <v>0</v>
      </c>
      <c r="C60" s="11"/>
      <c r="D60" s="10">
        <v>0</v>
      </c>
      <c r="E60" s="11"/>
      <c r="F60" s="10"/>
      <c r="G60" s="11"/>
      <c r="H60" s="10"/>
    </row>
    <row r="61" spans="1:8" ht="14.4" x14ac:dyDescent="0.3">
      <c r="A61" s="3" t="s">
        <v>69</v>
      </c>
      <c r="B61" s="10">
        <v>0</v>
      </c>
      <c r="C61" s="11"/>
      <c r="D61" s="10">
        <v>-24000</v>
      </c>
      <c r="E61" s="11"/>
      <c r="F61" s="10">
        <v>-24000</v>
      </c>
      <c r="G61" s="11">
        <v>-24000</v>
      </c>
      <c r="H61" s="10">
        <v>-24000</v>
      </c>
    </row>
    <row r="62" spans="1:8" ht="14.4" x14ac:dyDescent="0.3">
      <c r="A62" s="3" t="s">
        <v>70</v>
      </c>
      <c r="B62" s="10">
        <v>-15000</v>
      </c>
      <c r="C62" s="11">
        <v>-15000</v>
      </c>
      <c r="D62" s="10">
        <v>-15000</v>
      </c>
      <c r="E62" s="11">
        <v>-15000</v>
      </c>
      <c r="F62" s="10">
        <v>-15000</v>
      </c>
      <c r="G62" s="11">
        <v>-20000</v>
      </c>
      <c r="H62" s="10">
        <v>-15000</v>
      </c>
    </row>
    <row r="63" spans="1:8" ht="14.4" x14ac:dyDescent="0.3">
      <c r="A63" s="3" t="s">
        <v>71</v>
      </c>
      <c r="B63" s="10"/>
      <c r="C63" s="11"/>
      <c r="D63" s="10"/>
      <c r="E63" s="11"/>
      <c r="F63" s="10"/>
      <c r="G63" s="11">
        <v>-100000</v>
      </c>
      <c r="H63" s="10"/>
    </row>
    <row r="64" spans="1:8" ht="15.6" x14ac:dyDescent="0.3">
      <c r="A64" s="7" t="s">
        <v>72</v>
      </c>
      <c r="B64" s="21">
        <f t="shared" ref="B64:H64" si="4">SUM(B53:B63)</f>
        <v>-65000</v>
      </c>
      <c r="C64" s="22">
        <f t="shared" si="4"/>
        <v>-35183</v>
      </c>
      <c r="D64" s="21">
        <f t="shared" si="4"/>
        <v>-89000</v>
      </c>
      <c r="E64" s="22">
        <f t="shared" si="4"/>
        <v>-40124.9</v>
      </c>
      <c r="F64" s="21">
        <f t="shared" si="4"/>
        <v>-114000</v>
      </c>
      <c r="G64" s="22">
        <f t="shared" si="4"/>
        <v>-209082</v>
      </c>
      <c r="H64" s="21">
        <f t="shared" si="4"/>
        <v>-119000</v>
      </c>
    </row>
    <row r="65" spans="1:8" ht="14.4" x14ac:dyDescent="0.3">
      <c r="A65" s="3"/>
      <c r="B65" s="11"/>
      <c r="C65" s="11"/>
      <c r="D65" s="11"/>
      <c r="E65" s="11"/>
      <c r="F65" s="11"/>
      <c r="G65" s="11"/>
      <c r="H65" s="11"/>
    </row>
    <row r="66" spans="1:8" ht="14.4" x14ac:dyDescent="0.3">
      <c r="A66" s="3" t="s">
        <v>73</v>
      </c>
      <c r="B66" s="10">
        <v>-40000</v>
      </c>
      <c r="C66" s="11">
        <v>-58865</v>
      </c>
      <c r="D66" s="10">
        <v>-150000</v>
      </c>
      <c r="E66" s="11">
        <v>-123850</v>
      </c>
      <c r="F66" s="10">
        <v>-150000</v>
      </c>
      <c r="G66" s="11">
        <v>-163900</v>
      </c>
      <c r="H66" s="10">
        <v>-150000</v>
      </c>
    </row>
    <row r="67" spans="1:8" ht="15.6" x14ac:dyDescent="0.3">
      <c r="A67" s="3" t="s">
        <v>74</v>
      </c>
      <c r="B67" s="10">
        <v>-140000</v>
      </c>
      <c r="C67" s="11">
        <v>-116698</v>
      </c>
      <c r="D67" s="13">
        <v>-90000</v>
      </c>
      <c r="E67" s="14">
        <v>-120189</v>
      </c>
      <c r="F67" s="15">
        <v>-135000</v>
      </c>
      <c r="G67" s="14">
        <v>-94022</v>
      </c>
      <c r="H67" s="15">
        <f>-(55*2400)</f>
        <v>-132000</v>
      </c>
    </row>
    <row r="68" spans="1:8" ht="14.4" x14ac:dyDescent="0.3">
      <c r="A68" s="3" t="s">
        <v>75</v>
      </c>
      <c r="B68" s="10"/>
      <c r="C68" s="11"/>
      <c r="D68" s="10"/>
      <c r="E68" s="11"/>
      <c r="F68" s="10"/>
      <c r="G68" s="11"/>
      <c r="H68" s="15"/>
    </row>
    <row r="69" spans="1:8" ht="14.4" x14ac:dyDescent="0.3">
      <c r="A69" s="3" t="s">
        <v>76</v>
      </c>
      <c r="B69" s="10">
        <v>-160000</v>
      </c>
      <c r="C69" s="11">
        <v>-10412</v>
      </c>
      <c r="D69" s="10">
        <v>-120000</v>
      </c>
      <c r="E69" s="11">
        <v>-115543</v>
      </c>
      <c r="F69" s="15">
        <v>-160000</v>
      </c>
      <c r="G69" s="11">
        <v>-3726.1</v>
      </c>
      <c r="H69" s="15">
        <f>-(60*2400)-(20*730)</f>
        <v>-158600</v>
      </c>
    </row>
    <row r="70" spans="1:8" ht="14.4" x14ac:dyDescent="0.3">
      <c r="A70" s="16" t="s">
        <v>77</v>
      </c>
      <c r="B70" s="23">
        <v>-140000</v>
      </c>
      <c r="C70" s="11"/>
      <c r="D70" s="10">
        <v>0</v>
      </c>
      <c r="E70" s="11"/>
      <c r="F70" s="10"/>
      <c r="G70" s="11"/>
      <c r="H70" s="15"/>
    </row>
    <row r="71" spans="1:8" ht="14.4" x14ac:dyDescent="0.3">
      <c r="A71" s="3" t="s">
        <v>78</v>
      </c>
      <c r="B71" s="10">
        <v>-15000</v>
      </c>
      <c r="C71" s="11"/>
      <c r="D71" s="10">
        <v>-15000</v>
      </c>
      <c r="E71" s="11">
        <v>-21881.8</v>
      </c>
      <c r="F71" s="10">
        <v>-15000</v>
      </c>
      <c r="G71" s="11">
        <v>-18170</v>
      </c>
      <c r="H71" s="15">
        <v>-20000</v>
      </c>
    </row>
    <row r="72" spans="1:8" ht="15.6" x14ac:dyDescent="0.3">
      <c r="A72" s="3" t="s">
        <v>79</v>
      </c>
      <c r="B72" s="13">
        <v>-30000</v>
      </c>
      <c r="C72" s="14"/>
      <c r="D72" s="13">
        <v>-30000</v>
      </c>
      <c r="E72" s="14">
        <v>-42574.5</v>
      </c>
      <c r="F72" s="15">
        <v>-30000</v>
      </c>
      <c r="G72" s="14">
        <v>-41125</v>
      </c>
      <c r="H72" s="15">
        <v>-30000</v>
      </c>
    </row>
    <row r="73" spans="1:8" ht="14.4" x14ac:dyDescent="0.3">
      <c r="A73" s="3" t="s">
        <v>80</v>
      </c>
      <c r="B73" s="10">
        <v>-10000</v>
      </c>
      <c r="C73" s="11"/>
      <c r="D73" s="10">
        <v>-10000</v>
      </c>
      <c r="E73" s="11">
        <v>-6397.2</v>
      </c>
      <c r="F73" s="15">
        <v>-5000</v>
      </c>
      <c r="G73" s="11">
        <v>-4026</v>
      </c>
      <c r="H73" s="15">
        <v>-5000</v>
      </c>
    </row>
    <row r="74" spans="1:8" ht="14.4" x14ac:dyDescent="0.3">
      <c r="A74" s="3" t="s">
        <v>81</v>
      </c>
      <c r="B74" s="10">
        <v>-35000</v>
      </c>
      <c r="C74" s="11">
        <v>-5911</v>
      </c>
      <c r="D74" s="10">
        <v>-35000</v>
      </c>
      <c r="E74" s="11">
        <v>-4760</v>
      </c>
      <c r="F74" s="15">
        <v>-35000</v>
      </c>
      <c r="G74" s="11">
        <v>-10775</v>
      </c>
      <c r="H74" s="15">
        <v>-15000</v>
      </c>
    </row>
    <row r="75" spans="1:8" ht="15.6" x14ac:dyDescent="0.3">
      <c r="A75" s="7" t="s">
        <v>82</v>
      </c>
      <c r="B75" s="17">
        <f t="shared" ref="B75:H75" si="5">SUM(B66:B74)</f>
        <v>-570000</v>
      </c>
      <c r="C75" s="18">
        <f t="shared" si="5"/>
        <v>-191886</v>
      </c>
      <c r="D75" s="17">
        <f t="shared" ref="D75" si="6">SUM(D66:D74)</f>
        <v>-450000</v>
      </c>
      <c r="E75" s="18">
        <f t="shared" si="5"/>
        <v>-435195.5</v>
      </c>
      <c r="F75" s="15">
        <f t="shared" si="5"/>
        <v>-530000</v>
      </c>
      <c r="G75" s="18">
        <f t="shared" si="5"/>
        <v>-335744.1</v>
      </c>
      <c r="H75" s="15">
        <f t="shared" si="5"/>
        <v>-510600</v>
      </c>
    </row>
    <row r="76" spans="1:8" ht="14.4" x14ac:dyDescent="0.3">
      <c r="A76" s="3"/>
      <c r="B76" s="11"/>
      <c r="C76" s="11"/>
      <c r="D76" s="15"/>
      <c r="E76" s="11"/>
      <c r="F76" s="15"/>
      <c r="G76" s="11"/>
      <c r="H76" s="15"/>
    </row>
    <row r="77" spans="1:8" ht="14.4" x14ac:dyDescent="0.3">
      <c r="A77" s="3" t="s">
        <v>83</v>
      </c>
      <c r="B77" s="10">
        <v>-35000</v>
      </c>
      <c r="C77" s="11">
        <v>-5490</v>
      </c>
      <c r="D77" s="10">
        <v>-50000</v>
      </c>
      <c r="E77" s="11">
        <v>-81738.98</v>
      </c>
      <c r="F77" s="15">
        <v>-50000</v>
      </c>
      <c r="G77" s="11">
        <v>-79894.8</v>
      </c>
      <c r="H77" s="15">
        <v>-75000</v>
      </c>
    </row>
    <row r="78" spans="1:8" ht="14.4" x14ac:dyDescent="0.3">
      <c r="A78" s="3" t="s">
        <v>84</v>
      </c>
      <c r="B78" s="10"/>
      <c r="C78" s="11"/>
      <c r="D78" s="10"/>
      <c r="E78" s="11">
        <v>-10573.92</v>
      </c>
      <c r="F78" s="15"/>
      <c r="G78" s="11"/>
      <c r="H78" s="15"/>
    </row>
    <row r="79" spans="1:8" ht="15.6" x14ac:dyDescent="0.3">
      <c r="A79" s="3" t="s">
        <v>85</v>
      </c>
      <c r="B79" s="13">
        <v>-3500</v>
      </c>
      <c r="C79" s="14"/>
      <c r="D79" s="13">
        <v>-3700</v>
      </c>
      <c r="E79" s="14"/>
      <c r="F79" s="15">
        <v>-3700</v>
      </c>
      <c r="G79" s="14">
        <v>-6389.6</v>
      </c>
      <c r="H79" s="15">
        <v>-5000</v>
      </c>
    </row>
    <row r="80" spans="1:8" ht="14.4" x14ac:dyDescent="0.3">
      <c r="A80" s="3" t="s">
        <v>86</v>
      </c>
      <c r="B80" s="10">
        <v>-50000</v>
      </c>
      <c r="C80" s="11">
        <v>-39034</v>
      </c>
      <c r="D80" s="10">
        <v>-40000</v>
      </c>
      <c r="E80" s="11">
        <v>-97770.71</v>
      </c>
      <c r="F80" s="15">
        <v>-40000</v>
      </c>
      <c r="G80" s="11">
        <v>-26000</v>
      </c>
      <c r="H80" s="15">
        <v>-50000</v>
      </c>
    </row>
    <row r="81" spans="1:8" ht="14.4" x14ac:dyDescent="0.3">
      <c r="A81" s="3" t="s">
        <v>87</v>
      </c>
      <c r="B81" s="10">
        <v>-15000</v>
      </c>
      <c r="C81" s="11"/>
      <c r="D81" s="10">
        <v>-15000</v>
      </c>
      <c r="E81" s="11">
        <v>-37818.400000000001</v>
      </c>
      <c r="F81" s="15">
        <v>-15000</v>
      </c>
      <c r="G81" s="11"/>
      <c r="H81" s="15">
        <v>-15000</v>
      </c>
    </row>
    <row r="82" spans="1:8" ht="15.6" x14ac:dyDescent="0.3">
      <c r="A82" s="7" t="s">
        <v>88</v>
      </c>
      <c r="B82" s="17">
        <f>SUM(B77:B81)</f>
        <v>-103500</v>
      </c>
      <c r="C82" s="18">
        <f>SUM(C77:C81)</f>
        <v>-44524</v>
      </c>
      <c r="D82" s="17">
        <f t="shared" ref="D82" si="7">SUM(D77:D81)</f>
        <v>-108700</v>
      </c>
      <c r="E82" s="18">
        <f>SUM(E77:E81)</f>
        <v>-227902.00999999998</v>
      </c>
      <c r="F82" s="17">
        <f>SUM(F77:F81)</f>
        <v>-108700</v>
      </c>
      <c r="G82" s="18">
        <f>SUM(G77:G81)</f>
        <v>-112284.40000000001</v>
      </c>
      <c r="H82" s="17">
        <f>SUM(H77:H81)</f>
        <v>-145000</v>
      </c>
    </row>
    <row r="83" spans="1:8" ht="14.4" x14ac:dyDescent="0.3">
      <c r="A83" s="3"/>
      <c r="B83" s="11"/>
      <c r="C83" s="11"/>
      <c r="D83" s="11"/>
      <c r="E83" s="11"/>
      <c r="F83" s="11"/>
      <c r="G83" s="11"/>
      <c r="H83" s="11"/>
    </row>
    <row r="84" spans="1:8" ht="15.6" x14ac:dyDescent="0.3">
      <c r="A84" s="7" t="s">
        <v>89</v>
      </c>
      <c r="B84" s="17">
        <f t="shared" ref="B84:H84" si="8">B82+B75+B64+B51+B24</f>
        <v>-1456750</v>
      </c>
      <c r="C84" s="18">
        <f t="shared" si="8"/>
        <v>-930656</v>
      </c>
      <c r="D84" s="17">
        <f t="shared" si="8"/>
        <v>-1307915</v>
      </c>
      <c r="E84" s="18">
        <f t="shared" si="8"/>
        <v>-1294507.67</v>
      </c>
      <c r="F84" s="17">
        <f t="shared" si="8"/>
        <v>-1419950</v>
      </c>
      <c r="G84" s="18">
        <f t="shared" si="8"/>
        <v>-1287013.45</v>
      </c>
      <c r="H84" s="17">
        <f t="shared" si="8"/>
        <v>-1494100</v>
      </c>
    </row>
    <row r="85" spans="1:8" ht="14.4" x14ac:dyDescent="0.3">
      <c r="A85" s="3"/>
      <c r="B85" s="11"/>
      <c r="C85" s="11"/>
      <c r="D85" s="11"/>
      <c r="E85" s="11"/>
      <c r="F85" s="11"/>
      <c r="G85" s="11"/>
      <c r="H85" s="11"/>
    </row>
    <row r="86" spans="1:8" ht="15.6" x14ac:dyDescent="0.3">
      <c r="A86" s="7" t="s">
        <v>90</v>
      </c>
      <c r="B86" s="17">
        <f t="shared" ref="B86:H86" si="9">B15+B84</f>
        <v>109068</v>
      </c>
      <c r="C86" s="18">
        <f t="shared" si="9"/>
        <v>278450</v>
      </c>
      <c r="D86" s="17">
        <f t="shared" si="9"/>
        <v>-1997</v>
      </c>
      <c r="E86" s="18">
        <f t="shared" si="9"/>
        <v>-47406.270000000019</v>
      </c>
      <c r="F86" s="17">
        <f t="shared" si="9"/>
        <v>11202</v>
      </c>
      <c r="G86" s="18">
        <f t="shared" si="9"/>
        <v>-38436.449999999953</v>
      </c>
      <c r="H86" s="17">
        <f t="shared" si="9"/>
        <v>6274</v>
      </c>
    </row>
    <row r="87" spans="1:8" ht="14.4" x14ac:dyDescent="0.3">
      <c r="A87" s="3"/>
      <c r="B87" s="11"/>
      <c r="C87" s="11"/>
      <c r="D87" s="11"/>
      <c r="E87" s="11"/>
      <c r="F87" s="11"/>
      <c r="G87" s="11"/>
      <c r="H87" s="11"/>
    </row>
    <row r="88" spans="1:8" ht="14.4" x14ac:dyDescent="0.3">
      <c r="A88" s="7" t="s">
        <v>91</v>
      </c>
      <c r="B88" s="11"/>
      <c r="C88" s="11"/>
      <c r="D88" s="11"/>
      <c r="E88" s="11"/>
      <c r="F88" s="11"/>
      <c r="G88" s="11"/>
      <c r="H88" s="11"/>
    </row>
    <row r="89" spans="1:8" ht="14.4" x14ac:dyDescent="0.3">
      <c r="A89" s="3" t="s">
        <v>92</v>
      </c>
      <c r="B89" s="10">
        <v>3000</v>
      </c>
      <c r="C89" s="11">
        <v>4499</v>
      </c>
      <c r="D89" s="10">
        <v>3000</v>
      </c>
      <c r="E89" s="11">
        <v>1780.72</v>
      </c>
      <c r="F89" s="10">
        <v>2000</v>
      </c>
      <c r="G89" s="11"/>
      <c r="H89" s="10">
        <v>2000</v>
      </c>
    </row>
    <row r="90" spans="1:8" ht="14.4" x14ac:dyDescent="0.3">
      <c r="A90" s="3" t="s">
        <v>93</v>
      </c>
      <c r="B90" s="11"/>
      <c r="C90" s="11"/>
      <c r="D90" s="11"/>
      <c r="E90" s="11"/>
      <c r="F90" s="11"/>
      <c r="G90" s="11">
        <v>-2.44</v>
      </c>
      <c r="H90" s="11"/>
    </row>
    <row r="91" spans="1:8" ht="15.6" x14ac:dyDescent="0.3">
      <c r="A91" s="7" t="s">
        <v>94</v>
      </c>
      <c r="B91" s="17">
        <f t="shared" ref="B91:D91" si="10">SUM(B89)</f>
        <v>3000</v>
      </c>
      <c r="C91" s="18">
        <f t="shared" si="10"/>
        <v>4499</v>
      </c>
      <c r="D91" s="17">
        <f t="shared" si="10"/>
        <v>3000</v>
      </c>
      <c r="E91" s="18">
        <f>SUM(E89:E90)</f>
        <v>1780.72</v>
      </c>
      <c r="F91" s="17">
        <f t="shared" ref="F91:H91" si="11">SUM(F87:F90)</f>
        <v>2000</v>
      </c>
      <c r="G91" s="18">
        <f>SUM(G89:G90)</f>
        <v>-2.44</v>
      </c>
      <c r="H91" s="17">
        <f t="shared" si="11"/>
        <v>2000</v>
      </c>
    </row>
    <row r="92" spans="1:8" ht="14.4" x14ac:dyDescent="0.3">
      <c r="A92" s="3"/>
      <c r="B92" s="11"/>
      <c r="C92" s="11"/>
      <c r="D92" s="11"/>
      <c r="E92" s="11"/>
      <c r="F92" s="11"/>
      <c r="G92" s="11"/>
      <c r="H92" s="11"/>
    </row>
    <row r="93" spans="1:8" ht="15.6" x14ac:dyDescent="0.3">
      <c r="A93" s="7" t="s">
        <v>95</v>
      </c>
      <c r="B93" s="17">
        <f>B86+B91</f>
        <v>112068</v>
      </c>
      <c r="C93" s="18">
        <f t="shared" ref="C93:H93" si="12">C86+C91</f>
        <v>282949</v>
      </c>
      <c r="D93" s="17">
        <f>D86+D91</f>
        <v>1003</v>
      </c>
      <c r="E93" s="18">
        <f t="shared" si="12"/>
        <v>-45625.550000000017</v>
      </c>
      <c r="F93" s="17">
        <f t="shared" si="12"/>
        <v>13202</v>
      </c>
      <c r="G93" s="18">
        <f t="shared" si="12"/>
        <v>-38438.889999999956</v>
      </c>
      <c r="H93" s="17">
        <f t="shared" si="12"/>
        <v>8274</v>
      </c>
    </row>
    <row r="94" spans="1:8" ht="15.6" x14ac:dyDescent="0.3">
      <c r="A94" s="7"/>
      <c r="B94" s="18"/>
      <c r="C94" s="18"/>
      <c r="D94" s="18"/>
      <c r="E94" s="18"/>
      <c r="F94" s="18"/>
      <c r="G94" s="18"/>
      <c r="H94" s="18"/>
    </row>
    <row r="95" spans="1:8" ht="15.6" x14ac:dyDescent="0.3">
      <c r="A95" s="7" t="s">
        <v>96</v>
      </c>
      <c r="B95" s="18"/>
      <c r="C95" s="18"/>
      <c r="D95" s="18"/>
      <c r="E95" s="18"/>
      <c r="F95" s="18"/>
      <c r="G95" s="18"/>
      <c r="H95" s="18"/>
    </row>
    <row r="96" spans="1:8" ht="15.6" x14ac:dyDescent="0.3">
      <c r="A96" s="7" t="s">
        <v>97</v>
      </c>
      <c r="B96" s="24">
        <f t="shared" ref="B96:G96" si="13">SUM(B93:B95)</f>
        <v>112068</v>
      </c>
      <c r="C96" s="25">
        <f t="shared" si="13"/>
        <v>282949</v>
      </c>
      <c r="D96" s="24">
        <f t="shared" si="13"/>
        <v>1003</v>
      </c>
      <c r="E96" s="25">
        <f t="shared" si="13"/>
        <v>-45625.550000000017</v>
      </c>
      <c r="F96" s="17">
        <f t="shared" ref="F96:H96" si="14">SUM(F92:F95)</f>
        <v>13202</v>
      </c>
      <c r="G96" s="25">
        <f t="shared" si="13"/>
        <v>-38438.889999999956</v>
      </c>
      <c r="H96" s="17">
        <f t="shared" si="14"/>
        <v>8274</v>
      </c>
    </row>
  </sheetData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 Thommesen</dc:creator>
  <cp:lastModifiedBy>Ole Sverre Lund</cp:lastModifiedBy>
  <cp:lastPrinted>2023-03-17T12:08:33Z</cp:lastPrinted>
  <dcterms:created xsi:type="dcterms:W3CDTF">2023-03-07T15:21:19Z</dcterms:created>
  <dcterms:modified xsi:type="dcterms:W3CDTF">2023-03-18T10:55:48Z</dcterms:modified>
</cp:coreProperties>
</file>